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O:\____Employee Benefits\Benefits\2026 Benefits\"/>
    </mc:Choice>
  </mc:AlternateContent>
  <xr:revisionPtr revIDLastSave="0" documentId="13_ncr:1_{E0DF0452-6932-4613-9AAA-DE5D668B4F3B}" xr6:coauthVersionLast="47" xr6:coauthVersionMax="47" xr10:uidLastSave="{00000000-0000-0000-0000-000000000000}"/>
  <bookViews>
    <workbookView xWindow="-135" yWindow="-135" windowWidth="29070" windowHeight="15750" xr2:uid="{00000000-000D-0000-FFFF-FFFF00000000}"/>
  </bookViews>
  <sheets>
    <sheet name="Thrasher Group" sheetId="1" r:id="rId1"/>
  </sheets>
  <definedNames>
    <definedName name="_xlnm.Print_Area" localSheetId="0">'Thrasher Group'!$A$1:$V$53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9" i="1" l="1"/>
  <c r="H29" i="1"/>
  <c r="G29" i="1"/>
  <c r="F29" i="1"/>
  <c r="I27" i="1"/>
  <c r="H27" i="1"/>
  <c r="G27" i="1"/>
  <c r="F27" i="1"/>
  <c r="H11" i="1" l="1"/>
  <c r="H12" i="1"/>
  <c r="H13" i="1"/>
  <c r="H14" i="1"/>
  <c r="H15" i="1"/>
  <c r="H16" i="1"/>
  <c r="H17" i="1"/>
  <c r="H18" i="1"/>
  <c r="H19" i="1"/>
  <c r="H10" i="1"/>
  <c r="F11" i="1"/>
  <c r="F12" i="1"/>
  <c r="F13" i="1"/>
  <c r="F14" i="1"/>
  <c r="F15" i="1"/>
  <c r="F16" i="1"/>
  <c r="F17" i="1"/>
  <c r="F18" i="1"/>
  <c r="F19" i="1"/>
  <c r="F10" i="1"/>
  <c r="M22" i="1" l="1"/>
  <c r="N23" i="1"/>
  <c r="M23" i="1"/>
  <c r="O19" i="1" l="1"/>
  <c r="O18" i="1"/>
  <c r="O17" i="1"/>
  <c r="O16" i="1"/>
  <c r="O15" i="1"/>
  <c r="O14" i="1"/>
  <c r="O11" i="1"/>
  <c r="O10" i="1"/>
  <c r="H23" i="1" s="1"/>
  <c r="L19" i="1"/>
  <c r="L18" i="1"/>
  <c r="L17" i="1"/>
  <c r="L16" i="1"/>
  <c r="L15" i="1"/>
  <c r="L14" i="1"/>
  <c r="L11" i="1"/>
  <c r="L10" i="1"/>
  <c r="F23" i="1" s="1"/>
  <c r="M19" i="1"/>
  <c r="M14" i="1"/>
  <c r="M12" i="1"/>
  <c r="P22" i="1"/>
  <c r="Q22" i="1" s="1"/>
  <c r="N22" i="1" l="1"/>
  <c r="N14" i="1"/>
  <c r="T15" i="1"/>
  <c r="U15" i="1"/>
  <c r="P19" i="1"/>
  <c r="P14" i="1"/>
  <c r="P12" i="1"/>
  <c r="F20" i="1" l="1"/>
  <c r="F22" i="1" s="1"/>
  <c r="F26" i="1" s="1"/>
  <c r="H20" i="1"/>
  <c r="H22" i="1" l="1"/>
  <c r="H26" i="1" s="1"/>
  <c r="F28" i="1" l="1"/>
  <c r="F30" i="1" s="1"/>
  <c r="G26" i="1"/>
  <c r="G28" i="1" s="1"/>
  <c r="G30" i="1" s="1"/>
  <c r="H28" i="1" l="1"/>
  <c r="H30" i="1" s="1"/>
  <c r="I26" i="1"/>
  <c r="I28" i="1" s="1"/>
  <c r="I30" i="1" s="1"/>
</calcChain>
</file>

<file path=xl/sharedStrings.xml><?xml version="1.0" encoding="utf-8"?>
<sst xmlns="http://schemas.openxmlformats.org/spreadsheetml/2006/main" count="95" uniqueCount="63">
  <si>
    <t>Select your medical coverage level
from the dropdown list below:</t>
  </si>
  <si>
    <t>Total Cost*</t>
  </si>
  <si>
    <t>You Pay:</t>
  </si>
  <si>
    <t>Total Cost</t>
  </si>
  <si>
    <t>Deductible</t>
  </si>
  <si>
    <t>Coinsurance</t>
  </si>
  <si>
    <t>Office Visits</t>
  </si>
  <si>
    <t>Annual Physicals</t>
  </si>
  <si>
    <t>Hospital Stays - PPO</t>
  </si>
  <si>
    <t>Generic Prescription Fills/Refills*</t>
  </si>
  <si>
    <t>Preferred Prescription Fills/Refills*</t>
  </si>
  <si>
    <t>Non-Preferred Prescription Fills/Refills*</t>
  </si>
  <si>
    <t>Outpatient/Emergency Rooms Visits</t>
  </si>
  <si>
    <t>TOTAL</t>
  </si>
  <si>
    <t>Family</t>
  </si>
  <si>
    <t>*Notes/Assumptions:</t>
  </si>
  <si>
    <t>Average Cost of Services</t>
  </si>
  <si>
    <t>Average Office Visit Charge</t>
  </si>
  <si>
    <t>This calculator is provided only as a general self-help tool.  Results depend on many factors, including the assumptions you provide.  We do not guarantee their accuracy, or applicability to your circumstances.</t>
  </si>
  <si>
    <t>Average Annual Physical</t>
  </si>
  <si>
    <t xml:space="preserve">Single </t>
  </si>
  <si>
    <t>Employee &amp; Spouse</t>
  </si>
  <si>
    <t>Net Projected Overall Cost</t>
  </si>
  <si>
    <t>Average Non-Preferred Prescription Charge</t>
  </si>
  <si>
    <t xml:space="preserve">Average Preferred Prescription Charge </t>
  </si>
  <si>
    <t>Average Generic Prescription Charge</t>
  </si>
  <si>
    <t>Primary Care Office Visits</t>
  </si>
  <si>
    <t>Specialist Office Visits</t>
  </si>
  <si>
    <t>Specialist Visits</t>
  </si>
  <si>
    <t>Average Specialist Visit Charge</t>
  </si>
  <si>
    <t>Generic Prescription Fills/Refills**</t>
  </si>
  <si>
    <t>Preferred Prescription Fills/Refills**</t>
  </si>
  <si>
    <t>*Non-Preferred Prescription Fills/Refills*</t>
  </si>
  <si>
    <t>Average Specialty Prescription Charge</t>
  </si>
  <si>
    <t>Specialty Fills/Refills*</t>
  </si>
  <si>
    <t xml:space="preserve">Deductible  </t>
  </si>
  <si>
    <t>Preventive Exam</t>
  </si>
  <si>
    <t>Paid in Full</t>
  </si>
  <si>
    <t>Out-of-Pocket Maximum</t>
  </si>
  <si>
    <t>Family Deductible</t>
  </si>
  <si>
    <t>Single Deductible</t>
  </si>
  <si>
    <t>Outpatient Surgery</t>
  </si>
  <si>
    <t>Average Charge for Outpatient Surgery</t>
  </si>
  <si>
    <t>Average Charge for a Hospital Stay</t>
  </si>
  <si>
    <t>Average ER Visit Charge</t>
  </si>
  <si>
    <t>Emergency Rooms Visits</t>
  </si>
  <si>
    <t>Employee &amp; Child(ren)</t>
  </si>
  <si>
    <r>
      <t xml:space="preserve">**Prescription Fills/Refills
</t>
    </r>
    <r>
      <rPr>
        <i/>
        <sz val="9"/>
        <rFont val="Azo Sans"/>
        <family val="2"/>
      </rPr>
      <t>For example, if you take a prescription everyday, you would have 12 fills.</t>
    </r>
  </si>
  <si>
    <t>Sum of Expenses from Above</t>
  </si>
  <si>
    <t>HSA Match</t>
  </si>
  <si>
    <t>Premiums</t>
  </si>
  <si>
    <t>INSTRUCTIONS: COMPLETE ALL BLUE AREAS.</t>
  </si>
  <si>
    <t>Employer HSA Contribution Match</t>
  </si>
  <si>
    <r>
      <t xml:space="preserve">Enter </t>
    </r>
    <r>
      <rPr>
        <b/>
        <u/>
        <sz val="10"/>
        <rFont val="Azo Sans"/>
        <family val="2"/>
      </rPr>
      <t>annual</t>
    </r>
    <r>
      <rPr>
        <b/>
        <sz val="10"/>
        <rFont val="Azo Sans"/>
        <family val="2"/>
      </rPr>
      <t xml:space="preserve"> HSA contribution</t>
    </r>
  </si>
  <si>
    <t>Regular</t>
  </si>
  <si>
    <t>Wellness</t>
  </si>
  <si>
    <r>
      <t>*Individual vs. Family Deductible/Out-of-Pocket Maximum</t>
    </r>
    <r>
      <rPr>
        <i/>
        <sz val="9"/>
        <rFont val="Azo Sans"/>
        <family val="2"/>
      </rPr>
      <t xml:space="preserve">
For purposes of this tool - if you are covering anyone but yourself, the family out of pocket maximum is assumed both plans.  It is important to understand there is a difference. For the $5,000 and $7,500 plans, there is an </t>
    </r>
    <r>
      <rPr>
        <b/>
        <i/>
        <sz val="9"/>
        <rFont val="Azo Sans"/>
        <family val="2"/>
      </rPr>
      <t>embedded</t>
    </r>
    <r>
      <rPr>
        <i/>
        <sz val="9"/>
        <rFont val="Azo Sans"/>
        <family val="2"/>
      </rPr>
      <t xml:space="preserve"> deductible.</t>
    </r>
  </si>
  <si>
    <t>Note: The max contribution limit to HSA in 2026 is $4,400 (single), or $8,750 (all other coverage levels)</t>
  </si>
  <si>
    <t>2026 Coverage Cost Worksheet</t>
  </si>
  <si>
    <t>Projected Overall Cost</t>
  </si>
  <si>
    <t>Annual Premium Contribution</t>
  </si>
  <si>
    <t>Projected Medical Expense/Deductible</t>
  </si>
  <si>
    <t>Input the number of times you (and your family) anticipate using the following services in the calendar year: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</si>
</sst>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$&quot;#,##0_);\(&quot;$&quot;#,##0\)"/>
    <numFmt numFmtId="6" formatCode="&quot;$&quot;#,##0_);[Red]\(&quot;$&quot;#,##0\)"/>
    <numFmt numFmtId="44" formatCode="_(&quot;$&quot;* #,##0.00_);_(&quot;$&quot;* \(#,##0.00\);_(&quot;$&quot;* &quot;-&quot;??_);_(@_)"/>
    <numFmt numFmtId="164" formatCode="&quot;$&quot;#,##0.00"/>
    <numFmt numFmtId="165" formatCode="&quot;$&quot;#,##0"/>
    <numFmt numFmtId="166" formatCode="_(&quot;$&quot;* #,##0_);_(&quot;$&quot;* \(#,##0\);_(&quot;$&quot;* &quot;-&quot;??_);_(@_)"/>
  </numFmts>
  <fonts count="27" x14ac:knownFonts="1">
    <font>
      <sz val="10"/>
      <name val="Arial"/>
    </font>
    <font>
      <sz val="10"/>
      <name val="Arial"/>
      <family val="2"/>
    </font>
    <font>
      <b/>
      <sz val="22"/>
      <name val="Azo Sans"/>
      <family val="2"/>
    </font>
    <font>
      <sz val="10"/>
      <name val="Azo Sans"/>
      <family val="2"/>
    </font>
    <font>
      <b/>
      <sz val="10"/>
      <name val="Azo Sans"/>
      <family val="2"/>
    </font>
    <font>
      <b/>
      <sz val="16"/>
      <color theme="0"/>
      <name val="Azo Sans"/>
      <family val="2"/>
    </font>
    <font>
      <b/>
      <sz val="16"/>
      <color indexed="9"/>
      <name val="Azo Sans"/>
      <family val="2"/>
    </font>
    <font>
      <b/>
      <sz val="14"/>
      <name val="Azo Sans"/>
      <family val="2"/>
    </font>
    <font>
      <b/>
      <sz val="10"/>
      <color theme="0"/>
      <name val="Azo Sans"/>
      <family val="2"/>
    </font>
    <font>
      <sz val="14"/>
      <name val="Azo Sans"/>
      <family val="2"/>
    </font>
    <font>
      <sz val="10"/>
      <color indexed="12"/>
      <name val="Azo Sans"/>
      <family val="2"/>
    </font>
    <font>
      <sz val="10"/>
      <color theme="1"/>
      <name val="Azo Sans"/>
      <family val="2"/>
    </font>
    <font>
      <b/>
      <sz val="10"/>
      <color indexed="9"/>
      <name val="Azo Sans"/>
      <family val="2"/>
    </font>
    <font>
      <b/>
      <sz val="10"/>
      <color indexed="10"/>
      <name val="Azo Sans"/>
      <family val="2"/>
    </font>
    <font>
      <i/>
      <sz val="10"/>
      <name val="Azo Sans"/>
      <family val="2"/>
    </font>
    <font>
      <b/>
      <i/>
      <sz val="9"/>
      <name val="Azo Sans"/>
      <family val="2"/>
    </font>
    <font>
      <sz val="9"/>
      <name val="Azo Sans"/>
      <family val="2"/>
    </font>
    <font>
      <i/>
      <sz val="9"/>
      <name val="Azo Sans"/>
      <family val="2"/>
    </font>
    <font>
      <i/>
      <u/>
      <sz val="9"/>
      <name val="Azo Sans"/>
      <family val="2"/>
    </font>
    <font>
      <b/>
      <sz val="9"/>
      <color rgb="FFFF0000"/>
      <name val="Azo Sans"/>
      <family val="2"/>
    </font>
    <font>
      <b/>
      <sz val="11"/>
      <color theme="0"/>
      <name val="Azo Sans"/>
      <family val="2"/>
    </font>
    <font>
      <sz val="10"/>
      <color theme="0"/>
      <name val="Azo Sans"/>
      <family val="2"/>
    </font>
    <font>
      <b/>
      <sz val="22"/>
      <color rgb="FF003A5D"/>
      <name val="Azo Sans"/>
      <family val="2"/>
    </font>
    <font>
      <b/>
      <sz val="10"/>
      <color theme="1"/>
      <name val="Azo Sans"/>
      <family val="2"/>
    </font>
    <font>
      <b/>
      <u/>
      <sz val="10"/>
      <name val="Azo Sans"/>
      <family val="2"/>
    </font>
    <font>
      <b/>
      <sz val="15"/>
      <color theme="0"/>
      <name val="Azo Sans"/>
      <family val="2"/>
    </font>
    <font>
      <b/>
      <sz val="18"/>
      <color theme="0"/>
      <name val="Azo Sans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94CA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5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164" fontId="3" fillId="0" borderId="0" xfId="0" applyNumberFormat="1" applyFont="1"/>
    <xf numFmtId="0" fontId="6" fillId="0" borderId="0" xfId="0" applyFont="1" applyAlignment="1">
      <alignment horizontal="center"/>
    </xf>
    <xf numFmtId="164" fontId="7" fillId="0" borderId="0" xfId="0" applyNumberFormat="1" applyFont="1" applyAlignment="1">
      <alignment horizontal="center" vertical="center"/>
    </xf>
    <xf numFmtId="0" fontId="9" fillId="0" borderId="0" xfId="0" applyFont="1"/>
    <xf numFmtId="164" fontId="4" fillId="0" borderId="7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vertical="top"/>
    </xf>
    <xf numFmtId="0" fontId="3" fillId="0" borderId="12" xfId="0" applyFont="1" applyBorder="1" applyAlignment="1">
      <alignment vertical="top"/>
    </xf>
    <xf numFmtId="166" fontId="3" fillId="0" borderId="0" xfId="1" applyNumberFormat="1" applyFont="1" applyAlignment="1">
      <alignment vertical="top"/>
    </xf>
    <xf numFmtId="9" fontId="10" fillId="0" borderId="0" xfId="2" applyFont="1" applyAlignment="1">
      <alignment vertical="top"/>
    </xf>
    <xf numFmtId="0" fontId="3" fillId="3" borderId="12" xfId="0" applyFont="1" applyFill="1" applyBorder="1" applyAlignment="1">
      <alignment vertical="top"/>
    </xf>
    <xf numFmtId="9" fontId="10" fillId="3" borderId="0" xfId="2" applyFont="1" applyFill="1" applyAlignment="1">
      <alignment vertical="top"/>
    </xf>
    <xf numFmtId="0" fontId="3" fillId="3" borderId="0" xfId="0" applyFont="1" applyFill="1" applyAlignment="1">
      <alignment vertical="top"/>
    </xf>
    <xf numFmtId="166" fontId="3" fillId="0" borderId="0" xfId="0" applyNumberFormat="1" applyFont="1" applyAlignment="1">
      <alignment vertical="top"/>
    </xf>
    <xf numFmtId="9" fontId="3" fillId="0" borderId="0" xfId="0" applyNumberFormat="1" applyFont="1" applyAlignment="1">
      <alignment vertical="top"/>
    </xf>
    <xf numFmtId="165" fontId="3" fillId="0" borderId="0" xfId="0" applyNumberFormat="1" applyFont="1" applyAlignment="1">
      <alignment vertical="top"/>
    </xf>
    <xf numFmtId="0" fontId="3" fillId="0" borderId="12" xfId="0" applyFont="1" applyBorder="1" applyAlignment="1">
      <alignment horizontal="left" vertical="top"/>
    </xf>
    <xf numFmtId="164" fontId="4" fillId="0" borderId="0" xfId="0" applyNumberFormat="1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vertical="center"/>
    </xf>
    <xf numFmtId="164" fontId="11" fillId="4" borderId="0" xfId="1" applyNumberFormat="1" applyFont="1" applyFill="1" applyAlignment="1">
      <alignment vertical="center"/>
    </xf>
    <xf numFmtId="164" fontId="11" fillId="4" borderId="0" xfId="0" applyNumberFormat="1" applyFont="1" applyFill="1" applyAlignment="1">
      <alignment vertical="center"/>
    </xf>
    <xf numFmtId="164" fontId="11" fillId="4" borderId="0" xfId="0" applyNumberFormat="1" applyFont="1" applyFill="1" applyAlignment="1">
      <alignment vertical="top"/>
    </xf>
    <xf numFmtId="0" fontId="3" fillId="0" borderId="8" xfId="0" applyFont="1" applyBorder="1" applyAlignment="1">
      <alignment vertical="top"/>
    </xf>
    <xf numFmtId="165" fontId="4" fillId="0" borderId="8" xfId="1" applyNumberFormat="1" applyFont="1" applyFill="1" applyBorder="1" applyAlignment="1">
      <alignment horizontal="center" vertical="top"/>
    </xf>
    <xf numFmtId="165" fontId="8" fillId="0" borderId="9" xfId="1" applyNumberFormat="1" applyFont="1" applyFill="1" applyBorder="1" applyAlignment="1">
      <alignment vertical="top" wrapText="1"/>
    </xf>
    <xf numFmtId="166" fontId="3" fillId="0" borderId="0" xfId="1" applyNumberFormat="1" applyFont="1" applyFill="1" applyBorder="1"/>
    <xf numFmtId="165" fontId="4" fillId="0" borderId="0" xfId="1" applyNumberFormat="1" applyFont="1" applyFill="1" applyBorder="1"/>
    <xf numFmtId="166" fontId="3" fillId="0" borderId="0" xfId="1" applyNumberFormat="1" applyFont="1"/>
    <xf numFmtId="5" fontId="3" fillId="0" borderId="0" xfId="0" applyNumberFormat="1" applyFont="1"/>
    <xf numFmtId="165" fontId="4" fillId="0" borderId="0" xfId="1" applyNumberFormat="1" applyFont="1" applyFill="1" applyBorder="1" applyAlignment="1">
      <alignment vertical="top"/>
    </xf>
    <xf numFmtId="165" fontId="12" fillId="0" borderId="0" xfId="1" applyNumberFormat="1" applyFont="1" applyFill="1" applyBorder="1"/>
    <xf numFmtId="0" fontId="16" fillId="0" borderId="0" xfId="0" applyFont="1"/>
    <xf numFmtId="164" fontId="16" fillId="0" borderId="0" xfId="0" applyNumberFormat="1" applyFont="1"/>
    <xf numFmtId="0" fontId="18" fillId="0" borderId="0" xfId="1" applyNumberFormat="1" applyFont="1" applyFill="1" applyBorder="1" applyAlignment="1">
      <alignment horizontal="left" vertical="top" wrapText="1"/>
    </xf>
    <xf numFmtId="164" fontId="13" fillId="0" borderId="0" xfId="0" applyNumberFormat="1" applyFont="1" applyAlignment="1">
      <alignment wrapText="1"/>
    </xf>
    <xf numFmtId="0" fontId="20" fillId="5" borderId="1" xfId="0" applyFont="1" applyFill="1" applyBorder="1" applyAlignment="1" applyProtection="1">
      <alignment horizontal="center" vertical="center"/>
      <protection locked="0"/>
    </xf>
    <xf numFmtId="0" fontId="20" fillId="5" borderId="11" xfId="0" applyFont="1" applyFill="1" applyBorder="1" applyAlignment="1" applyProtection="1">
      <alignment horizontal="center" vertical="center"/>
      <protection locked="0"/>
    </xf>
    <xf numFmtId="0" fontId="20" fillId="5" borderId="10" xfId="0" applyFont="1" applyFill="1" applyBorder="1" applyAlignment="1" applyProtection="1">
      <alignment horizontal="center" vertical="center"/>
      <protection locked="0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3" fillId="0" borderId="23" xfId="0" applyFont="1" applyBorder="1"/>
    <xf numFmtId="164" fontId="3" fillId="0" borderId="24" xfId="0" applyNumberFormat="1" applyFont="1" applyBorder="1"/>
    <xf numFmtId="0" fontId="9" fillId="0" borderId="23" xfId="0" applyFont="1" applyBorder="1"/>
    <xf numFmtId="0" fontId="3" fillId="0" borderId="23" xfId="0" applyFont="1" applyBorder="1" applyAlignment="1">
      <alignment vertical="top"/>
    </xf>
    <xf numFmtId="166" fontId="3" fillId="0" borderId="24" xfId="1" applyNumberFormat="1" applyFont="1" applyFill="1" applyBorder="1"/>
    <xf numFmtId="0" fontId="4" fillId="0" borderId="23" xfId="0" applyFont="1" applyBorder="1"/>
    <xf numFmtId="0" fontId="15" fillId="0" borderId="23" xfId="0" applyFont="1" applyBorder="1"/>
    <xf numFmtId="164" fontId="16" fillId="0" borderId="24" xfId="0" applyNumberFormat="1" applyFont="1" applyBorder="1"/>
    <xf numFmtId="0" fontId="17" fillId="0" borderId="23" xfId="0" applyFont="1" applyBorder="1"/>
    <xf numFmtId="166" fontId="17" fillId="0" borderId="23" xfId="1" applyNumberFormat="1" applyFont="1" applyFill="1" applyBorder="1"/>
    <xf numFmtId="0" fontId="16" fillId="0" borderId="23" xfId="0" applyFont="1" applyBorder="1"/>
    <xf numFmtId="165" fontId="3" fillId="0" borderId="4" xfId="1" applyNumberFormat="1" applyFont="1" applyFill="1" applyBorder="1" applyAlignment="1">
      <alignment horizontal="center" vertical="center"/>
    </xf>
    <xf numFmtId="0" fontId="21" fillId="6" borderId="6" xfId="0" applyFont="1" applyFill="1" applyBorder="1"/>
    <xf numFmtId="0" fontId="4" fillId="6" borderId="25" xfId="0" applyFont="1" applyFill="1" applyBorder="1"/>
    <xf numFmtId="164" fontId="4" fillId="0" borderId="27" xfId="0" applyNumberFormat="1" applyFont="1" applyBorder="1" applyAlignment="1">
      <alignment horizontal="center" wrapText="1"/>
    </xf>
    <xf numFmtId="166" fontId="3" fillId="0" borderId="4" xfId="1" applyNumberFormat="1" applyFont="1" applyFill="1" applyBorder="1" applyAlignment="1">
      <alignment horizontal="center" vertical="center"/>
    </xf>
    <xf numFmtId="166" fontId="3" fillId="0" borderId="4" xfId="1" applyNumberFormat="1" applyFont="1" applyFill="1" applyBorder="1" applyAlignment="1">
      <alignment horizontal="center" vertical="center" wrapText="1"/>
    </xf>
    <xf numFmtId="165" fontId="8" fillId="6" borderId="6" xfId="0" applyNumberFormat="1" applyFont="1" applyFill="1" applyBorder="1"/>
    <xf numFmtId="166" fontId="25" fillId="5" borderId="28" xfId="1" applyNumberFormat="1" applyFont="1" applyFill="1" applyBorder="1" applyAlignment="1">
      <alignment horizontal="center" vertical="center"/>
    </xf>
    <xf numFmtId="165" fontId="23" fillId="6" borderId="6" xfId="0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>
      <alignment horizontal="center" vertical="top"/>
    </xf>
    <xf numFmtId="165" fontId="4" fillId="0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>
      <alignment horizontal="center" vertical="top" wrapText="1"/>
    </xf>
    <xf numFmtId="165" fontId="4" fillId="0" borderId="29" xfId="1" applyNumberFormat="1" applyFont="1" applyFill="1" applyBorder="1" applyAlignment="1">
      <alignment horizontal="center" vertical="top"/>
    </xf>
    <xf numFmtId="164" fontId="4" fillId="0" borderId="29" xfId="0" applyNumberFormat="1" applyFont="1" applyBorder="1" applyAlignment="1">
      <alignment horizontal="center"/>
    </xf>
    <xf numFmtId="166" fontId="3" fillId="0" borderId="16" xfId="1" applyNumberFormat="1" applyFont="1" applyFill="1" applyBorder="1"/>
    <xf numFmtId="165" fontId="23" fillId="0" borderId="0" xfId="0" applyNumberFormat="1" applyFont="1" applyAlignment="1">
      <alignment horizontal="center"/>
    </xf>
    <xf numFmtId="165" fontId="7" fillId="2" borderId="30" xfId="0" applyNumberFormat="1" applyFont="1" applyFill="1" applyBorder="1" applyAlignment="1">
      <alignment horizontal="center" vertical="center"/>
    </xf>
    <xf numFmtId="164" fontId="4" fillId="0" borderId="32" xfId="0" applyNumberFormat="1" applyFont="1" applyBorder="1" applyAlignment="1">
      <alignment horizontal="center"/>
    </xf>
    <xf numFmtId="165" fontId="4" fillId="0" borderId="24" xfId="1" applyNumberFormat="1" applyFont="1" applyFill="1" applyBorder="1" applyAlignment="1">
      <alignment horizontal="center"/>
    </xf>
    <xf numFmtId="165" fontId="23" fillId="6" borderId="26" xfId="0" applyNumberFormat="1" applyFont="1" applyFill="1" applyBorder="1" applyAlignment="1">
      <alignment horizontal="center"/>
    </xf>
    <xf numFmtId="165" fontId="4" fillId="0" borderId="24" xfId="1" applyNumberFormat="1" applyFont="1" applyFill="1" applyBorder="1" applyAlignment="1">
      <alignment horizontal="center" vertical="top" wrapText="1"/>
    </xf>
    <xf numFmtId="0" fontId="4" fillId="2" borderId="8" xfId="0" applyFont="1" applyFill="1" applyBorder="1"/>
    <xf numFmtId="0" fontId="3" fillId="2" borderId="33" xfId="0" applyFont="1" applyFill="1" applyBorder="1"/>
    <xf numFmtId="164" fontId="3" fillId="2" borderId="33" xfId="0" applyNumberFormat="1" applyFont="1" applyFill="1" applyBorder="1"/>
    <xf numFmtId="165" fontId="4" fillId="2" borderId="33" xfId="0" applyNumberFormat="1" applyFont="1" applyFill="1" applyBorder="1" applyAlignment="1">
      <alignment horizontal="center"/>
    </xf>
    <xf numFmtId="165" fontId="4" fillId="2" borderId="5" xfId="0" applyNumberFormat="1" applyFont="1" applyFill="1" applyBorder="1" applyAlignment="1">
      <alignment horizontal="center"/>
    </xf>
    <xf numFmtId="164" fontId="4" fillId="0" borderId="34" xfId="0" applyNumberFormat="1" applyFont="1" applyBorder="1" applyAlignment="1">
      <alignment horizontal="center"/>
    </xf>
    <xf numFmtId="6" fontId="7" fillId="2" borderId="30" xfId="0" applyNumberFormat="1" applyFont="1" applyFill="1" applyBorder="1"/>
    <xf numFmtId="0" fontId="3" fillId="0" borderId="15" xfId="0" applyFont="1" applyBorder="1"/>
    <xf numFmtId="0" fontId="3" fillId="0" borderId="16" xfId="0" applyFont="1" applyBorder="1"/>
    <xf numFmtId="164" fontId="3" fillId="0" borderId="16" xfId="0" applyNumberFormat="1" applyFont="1" applyBorder="1"/>
    <xf numFmtId="164" fontId="3" fillId="0" borderId="17" xfId="0" applyNumberFormat="1" applyFont="1" applyBorder="1"/>
    <xf numFmtId="164" fontId="7" fillId="0" borderId="18" xfId="0" applyNumberFormat="1" applyFont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vertical="center"/>
    </xf>
    <xf numFmtId="164" fontId="7" fillId="0" borderId="20" xfId="0" applyNumberFormat="1" applyFont="1" applyBorder="1" applyAlignment="1">
      <alignment horizontal="center" vertical="center"/>
    </xf>
    <xf numFmtId="164" fontId="14" fillId="0" borderId="24" xfId="0" applyNumberFormat="1" applyFont="1" applyBorder="1" applyAlignment="1">
      <alignment horizontal="center" vertical="center" wrapText="1"/>
    </xf>
    <xf numFmtId="164" fontId="3" fillId="0" borderId="24" xfId="0" applyNumberFormat="1" applyFont="1" applyBorder="1" applyAlignment="1">
      <alignment horizontal="center" wrapText="1"/>
    </xf>
    <xf numFmtId="165" fontId="15" fillId="0" borderId="23" xfId="1" applyNumberFormat="1" applyFont="1" applyFill="1" applyBorder="1" applyAlignment="1">
      <alignment horizontal="center"/>
    </xf>
    <xf numFmtId="165" fontId="15" fillId="0" borderId="0" xfId="1" applyNumberFormat="1" applyFont="1" applyFill="1" applyBorder="1" applyAlignment="1">
      <alignment horizontal="center"/>
    </xf>
    <xf numFmtId="0" fontId="4" fillId="0" borderId="33" xfId="0" applyFont="1" applyBorder="1" applyAlignment="1">
      <alignment horizontal="right" vertical="top"/>
    </xf>
    <xf numFmtId="0" fontId="4" fillId="0" borderId="5" xfId="0" applyFont="1" applyBorder="1" applyAlignment="1">
      <alignment horizontal="right" vertical="top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wrapText="1"/>
    </xf>
    <xf numFmtId="0" fontId="19" fillId="0" borderId="2" xfId="0" applyFont="1" applyBorder="1" applyAlignment="1">
      <alignment horizontal="center" wrapText="1"/>
    </xf>
    <xf numFmtId="164" fontId="19" fillId="0" borderId="2" xfId="0" applyNumberFormat="1" applyFont="1" applyBorder="1" applyAlignment="1">
      <alignment horizontal="center" wrapText="1"/>
    </xf>
    <xf numFmtId="0" fontId="18" fillId="0" borderId="23" xfId="0" applyFont="1" applyBorder="1" applyAlignment="1">
      <alignment wrapText="1"/>
    </xf>
    <xf numFmtId="0" fontId="16" fillId="0" borderId="24" xfId="0" applyFont="1" applyBorder="1"/>
    <xf numFmtId="0" fontId="18" fillId="0" borderId="23" xfId="1" applyNumberFormat="1" applyFont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0" fontId="18" fillId="0" borderId="24" xfId="1" applyNumberFormat="1" applyFont="1" applyBorder="1" applyAlignment="1">
      <alignment horizontal="left" vertical="top" wrapText="1"/>
    </xf>
    <xf numFmtId="0" fontId="3" fillId="0" borderId="14" xfId="0" applyFont="1" applyBorder="1" applyAlignment="1">
      <alignment horizontal="center" vertical="top"/>
    </xf>
    <xf numFmtId="0" fontId="3" fillId="0" borderId="22" xfId="0" applyFont="1" applyBorder="1" applyAlignment="1">
      <alignment horizontal="center" vertical="top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5" fillId="5" borderId="23" xfId="0" applyFont="1" applyFill="1" applyBorder="1" applyAlignment="1">
      <alignment horizontal="center"/>
    </xf>
    <xf numFmtId="0" fontId="5" fillId="5" borderId="24" xfId="0" applyFont="1" applyFill="1" applyBorder="1" applyAlignment="1">
      <alignment horizontal="center"/>
    </xf>
    <xf numFmtId="0" fontId="4" fillId="0" borderId="15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26" fillId="5" borderId="9" xfId="0" applyFont="1" applyFill="1" applyBorder="1" applyAlignment="1" applyProtection="1">
      <alignment horizontal="right" vertical="center"/>
      <protection locked="0"/>
    </xf>
    <xf numFmtId="0" fontId="26" fillId="5" borderId="2" xfId="0" applyFont="1" applyFill="1" applyBorder="1" applyAlignment="1" applyProtection="1">
      <alignment horizontal="right" vertical="center"/>
      <protection locked="0"/>
    </xf>
    <xf numFmtId="0" fontId="26" fillId="5" borderId="3" xfId="0" applyFont="1" applyFill="1" applyBorder="1" applyAlignment="1" applyProtection="1">
      <alignment horizontal="right" vertical="center"/>
      <protection locked="0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/>
    <xf numFmtId="164" fontId="3" fillId="0" borderId="0" xfId="0" applyNumberFormat="1" applyFont="1" applyBorder="1"/>
    <xf numFmtId="0" fontId="5" fillId="5" borderId="0" xfId="0" applyFont="1" applyFill="1" applyBorder="1" applyAlignment="1">
      <alignment horizontal="center"/>
    </xf>
    <xf numFmtId="164" fontId="14" fillId="0" borderId="0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wrapText="1"/>
    </xf>
    <xf numFmtId="0" fontId="9" fillId="0" borderId="0" xfId="0" applyFont="1" applyBorder="1"/>
    <xf numFmtId="0" fontId="4" fillId="0" borderId="0" xfId="0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/>
    </xf>
    <xf numFmtId="0" fontId="14" fillId="0" borderId="0" xfId="0" applyFont="1" applyBorder="1"/>
    <xf numFmtId="0" fontId="16" fillId="0" borderId="0" xfId="0" applyFont="1" applyBorder="1"/>
    <xf numFmtId="0" fontId="17" fillId="0" borderId="0" xfId="0" applyFont="1" applyBorder="1"/>
    <xf numFmtId="164" fontId="16" fillId="0" borderId="0" xfId="0" applyNumberFormat="1" applyFont="1" applyBorder="1"/>
    <xf numFmtId="0" fontId="16" fillId="0" borderId="0" xfId="0" applyFont="1" applyBorder="1"/>
    <xf numFmtId="164" fontId="19" fillId="0" borderId="3" xfId="0" applyNumberFormat="1" applyFont="1" applyBorder="1" applyAlignment="1">
      <alignment horizontal="center" wrapText="1"/>
    </xf>
    <xf numFmtId="166" fontId="3" fillId="0" borderId="31" xfId="1" applyNumberFormat="1" applyFont="1" applyFill="1" applyBorder="1" applyAlignment="1">
      <alignment horizontal="center" vertical="center"/>
    </xf>
    <xf numFmtId="166" fontId="3" fillId="0" borderId="31" xfId="1" applyNumberFormat="1" applyFont="1" applyFill="1" applyBorder="1" applyAlignment="1">
      <alignment horizontal="center" vertical="center" wrapText="1"/>
    </xf>
    <xf numFmtId="165" fontId="8" fillId="0" borderId="28" xfId="1" applyNumberFormat="1" applyFont="1" applyFill="1" applyBorder="1" applyAlignment="1">
      <alignment vertical="top" wrapText="1"/>
    </xf>
    <xf numFmtId="165" fontId="3" fillId="0" borderId="31" xfId="1" applyNumberFormat="1" applyFont="1" applyFill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</cellXfs>
  <cellStyles count="3">
    <cellStyle name="Currency" xfId="1" builtinId="4"/>
    <cellStyle name="Normal" xfId="0" builtinId="0"/>
    <cellStyle name="Percent" xfId="2" builtinId="5"/>
  </cellStyles>
  <dxfs count="2">
    <dxf>
      <font>
        <b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3"/>
        </patternFill>
      </fill>
    </dxf>
  </dxfs>
  <tableStyles count="0" defaultTableStyle="TableStyleMedium9" defaultPivotStyle="PivotStyleLight16"/>
  <colors>
    <mruColors>
      <color rgb="FF375E77"/>
      <color rgb="FF0094CA"/>
      <color rgb="FF003B5C"/>
      <color rgb="FF003A5D"/>
      <color rgb="FFFFFF99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31</xdr:row>
      <xdr:rowOff>9525</xdr:rowOff>
    </xdr:from>
    <xdr:to>
      <xdr:col>8</xdr:col>
      <xdr:colOff>819150</xdr:colOff>
      <xdr:row>33</xdr:row>
      <xdr:rowOff>152400</xdr:rowOff>
    </xdr:to>
    <xdr:sp macro="" textlink="">
      <xdr:nvSpPr>
        <xdr:cNvPr id="1027" name="Rectangle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rrowheads="1"/>
        </xdr:cNvSpPr>
      </xdr:nvSpPr>
      <xdr:spPr bwMode="auto">
        <a:xfrm>
          <a:off x="19050" y="7048500"/>
          <a:ext cx="8001000" cy="485775"/>
        </a:xfrm>
        <a:prstGeom prst="rect">
          <a:avLst/>
        </a:prstGeom>
        <a:solidFill>
          <a:srgbClr val="0094CA"/>
        </a:solidFill>
        <a:ln w="9525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900" b="1" i="0" strike="noStrike">
              <a:solidFill>
                <a:srgbClr val="FFFFFF"/>
              </a:solidFill>
              <a:latin typeface="Azo Sans" panose="020B0603030303020204" pitchFamily="34" charset="0"/>
              <a:cs typeface="Arial"/>
            </a:rPr>
            <a:t>The plan with the lower overall cost might be the best option for you.  However, keep in mind the Out-of-Pocket Maximum differences and your personal risk tolerance.</a:t>
          </a:r>
        </a:p>
      </xdr:txBody>
    </xdr:sp>
    <xdr:clientData/>
  </xdr:twoCellAnchor>
  <xdr:twoCellAnchor editAs="oneCell">
    <xdr:from>
      <xdr:col>1</xdr:col>
      <xdr:colOff>124239</xdr:colOff>
      <xdr:row>0</xdr:row>
      <xdr:rowOff>107674</xdr:rowOff>
    </xdr:from>
    <xdr:to>
      <xdr:col>3</xdr:col>
      <xdr:colOff>1073177</xdr:colOff>
      <xdr:row>1</xdr:row>
      <xdr:rowOff>3534</xdr:rowOff>
    </xdr:to>
    <xdr:pic>
      <xdr:nvPicPr>
        <xdr:cNvPr id="2" name="Picture 1" descr="A picture containing text, tableware, plate, dishware&#10;&#10;Description automatically generated">
          <a:extLst>
            <a:ext uri="{FF2B5EF4-FFF2-40B4-BE49-F238E27FC236}">
              <a16:creationId xmlns:a16="http://schemas.microsoft.com/office/drawing/2014/main" id="{B094054E-28A3-EB4D-06BB-9B25FACCD7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239" y="107674"/>
          <a:ext cx="1836668" cy="381635"/>
        </a:xfrm>
        <a:prstGeom prst="rect">
          <a:avLst/>
        </a:prstGeom>
      </xdr:spPr>
    </xdr:pic>
    <xdr:clientData/>
  </xdr:twoCellAnchor>
  <xdr:twoCellAnchor>
    <xdr:from>
      <xdr:col>1</xdr:col>
      <xdr:colOff>152400</xdr:colOff>
      <xdr:row>9</xdr:row>
      <xdr:rowOff>47625</xdr:rowOff>
    </xdr:from>
    <xdr:to>
      <xdr:col>1</xdr:col>
      <xdr:colOff>523875</xdr:colOff>
      <xdr:row>9</xdr:row>
      <xdr:rowOff>152400</xdr:rowOff>
    </xdr:to>
    <xdr:sp macro="" textlink="">
      <xdr:nvSpPr>
        <xdr:cNvPr id="3" name="Arrow: Right 2">
          <a:extLst>
            <a:ext uri="{FF2B5EF4-FFF2-40B4-BE49-F238E27FC236}">
              <a16:creationId xmlns:a16="http://schemas.microsoft.com/office/drawing/2014/main" id="{38A21D67-6D26-B6D7-8D29-8B8855CC00C4}"/>
            </a:ext>
          </a:extLst>
        </xdr:cNvPr>
        <xdr:cNvSpPr/>
      </xdr:nvSpPr>
      <xdr:spPr>
        <a:xfrm>
          <a:off x="152400" y="2628900"/>
          <a:ext cx="371475" cy="104775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190500</xdr:colOff>
      <xdr:row>6</xdr:row>
      <xdr:rowOff>161925</xdr:rowOff>
    </xdr:from>
    <xdr:to>
      <xdr:col>1</xdr:col>
      <xdr:colOff>561975</xdr:colOff>
      <xdr:row>6</xdr:row>
      <xdr:rowOff>266700</xdr:rowOff>
    </xdr:to>
    <xdr:sp macro="" textlink="">
      <xdr:nvSpPr>
        <xdr:cNvPr id="4" name="Arrow: Right 3">
          <a:extLst>
            <a:ext uri="{FF2B5EF4-FFF2-40B4-BE49-F238E27FC236}">
              <a16:creationId xmlns:a16="http://schemas.microsoft.com/office/drawing/2014/main" id="{0BDD1C08-8A78-42A2-B3FD-E5BDF64D9E9C}"/>
            </a:ext>
          </a:extLst>
        </xdr:cNvPr>
        <xdr:cNvSpPr/>
      </xdr:nvSpPr>
      <xdr:spPr>
        <a:xfrm>
          <a:off x="190500" y="1762125"/>
          <a:ext cx="371475" cy="104775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D53"/>
  <sheetViews>
    <sheetView tabSelected="1" zoomScaleNormal="100" zoomScaleSheetLayoutView="100" workbookViewId="0"/>
  </sheetViews>
  <sheetFormatPr defaultColWidth="9.28515625" defaultRowHeight="13.5" x14ac:dyDescent="0.25"/>
  <cols>
    <col min="1" max="1" width="4.7109375" style="2" customWidth="1"/>
    <col min="2" max="2" width="9.28515625" style="2" customWidth="1"/>
    <col min="3" max="3" width="4" style="2" bestFit="1" customWidth="1"/>
    <col min="4" max="4" width="36.42578125" style="2" customWidth="1"/>
    <col min="5" max="5" width="14.140625" style="4" customWidth="1"/>
    <col min="6" max="6" width="15.7109375" style="4" customWidth="1"/>
    <col min="7" max="7" width="12.7109375" style="4" customWidth="1"/>
    <col min="8" max="8" width="15.7109375" style="4" customWidth="1"/>
    <col min="9" max="9" width="13" style="4" customWidth="1"/>
    <col min="10" max="10" width="2.5703125" style="4" customWidth="1"/>
    <col min="11" max="11" width="34.7109375" style="2" hidden="1" customWidth="1"/>
    <col min="12" max="16" width="12.7109375" style="2" hidden="1" customWidth="1"/>
    <col min="17" max="17" width="10.28515625" style="2" hidden="1" customWidth="1"/>
    <col min="18" max="18" width="2.7109375" style="2" hidden="1" customWidth="1"/>
    <col min="19" max="19" width="18.7109375" style="2" hidden="1" customWidth="1"/>
    <col min="20" max="20" width="10.42578125" style="2" hidden="1" customWidth="1"/>
    <col min="21" max="21" width="10.28515625" style="2" hidden="1" customWidth="1"/>
    <col min="22" max="22" width="4.7109375" style="2" hidden="1" customWidth="1"/>
    <col min="23" max="23" width="10.140625" style="2" hidden="1" customWidth="1"/>
    <col min="24" max="24" width="10.28515625" style="2" hidden="1" customWidth="1"/>
    <col min="25" max="27" width="9.28515625" style="2" customWidth="1"/>
    <col min="28" max="30" width="9.28515625" style="2" hidden="1" customWidth="1"/>
    <col min="31" max="16384" width="9.28515625" style="2"/>
  </cols>
  <sheetData>
    <row r="1" spans="1:40" ht="38.25" customHeight="1" x14ac:dyDescent="0.5">
      <c r="A1" s="84"/>
      <c r="B1" s="111" t="s">
        <v>58</v>
      </c>
      <c r="C1" s="112"/>
      <c r="D1" s="112"/>
      <c r="E1" s="112"/>
      <c r="F1" s="112"/>
      <c r="G1" s="112"/>
      <c r="H1" s="112"/>
      <c r="I1" s="113"/>
      <c r="J1" s="1"/>
    </row>
    <row r="2" spans="1:40" x14ac:dyDescent="0.25">
      <c r="A2" s="45"/>
      <c r="B2" s="43"/>
      <c r="C2" s="124"/>
      <c r="D2" s="124"/>
      <c r="E2" s="124"/>
      <c r="F2" s="124"/>
      <c r="G2" s="124"/>
      <c r="H2" s="124"/>
      <c r="I2" s="44"/>
      <c r="J2" s="3"/>
    </row>
    <row r="3" spans="1:40" x14ac:dyDescent="0.25">
      <c r="A3" s="45"/>
      <c r="B3" s="45"/>
      <c r="C3" s="125"/>
      <c r="D3" s="125"/>
      <c r="E3" s="126"/>
      <c r="F3" s="126"/>
      <c r="G3" s="126"/>
      <c r="H3" s="126"/>
      <c r="I3" s="46"/>
    </row>
    <row r="4" spans="1:40" ht="21" x14ac:dyDescent="0.35">
      <c r="A4" s="45"/>
      <c r="B4" s="114" t="s">
        <v>51</v>
      </c>
      <c r="C4" s="127"/>
      <c r="D4" s="127"/>
      <c r="E4" s="127"/>
      <c r="F4" s="127"/>
      <c r="G4" s="127"/>
      <c r="H4" s="127"/>
      <c r="I4" s="115"/>
      <c r="J4" s="5"/>
    </row>
    <row r="5" spans="1:40" ht="14.25" customHeight="1" thickBot="1" x14ac:dyDescent="0.3">
      <c r="A5" s="45"/>
      <c r="B5" s="45"/>
      <c r="C5" s="125"/>
      <c r="D5" s="125"/>
      <c r="E5" s="126"/>
      <c r="F5" s="126"/>
      <c r="G5" s="126"/>
      <c r="H5" s="126"/>
      <c r="I5" s="46"/>
    </row>
    <row r="6" spans="1:40" ht="45.6" customHeight="1" thickBot="1" x14ac:dyDescent="0.3">
      <c r="A6" s="45"/>
      <c r="B6" s="116" t="s">
        <v>0</v>
      </c>
      <c r="C6" s="117"/>
      <c r="D6" s="118"/>
      <c r="E6" s="59" t="s">
        <v>53</v>
      </c>
      <c r="F6" s="128" t="s">
        <v>57</v>
      </c>
      <c r="G6" s="128"/>
      <c r="H6" s="128"/>
      <c r="I6" s="91"/>
      <c r="AB6" s="88"/>
      <c r="AC6" s="89"/>
      <c r="AD6" s="90"/>
    </row>
    <row r="7" spans="1:40" ht="32.25" customHeight="1" thickBot="1" x14ac:dyDescent="0.3">
      <c r="A7" s="45"/>
      <c r="B7" s="119" t="s">
        <v>20</v>
      </c>
      <c r="C7" s="120"/>
      <c r="D7" s="121"/>
      <c r="E7" s="63">
        <v>0</v>
      </c>
      <c r="F7" s="129"/>
      <c r="G7" s="129"/>
      <c r="H7" s="129"/>
      <c r="I7" s="92"/>
      <c r="AN7" s="6"/>
    </row>
    <row r="8" spans="1:40" s="7" customFormat="1" ht="20.100000000000001" customHeight="1" thickBot="1" x14ac:dyDescent="0.4">
      <c r="A8" s="47"/>
      <c r="B8" s="47"/>
      <c r="C8" s="130"/>
      <c r="D8" s="130"/>
      <c r="E8" s="130"/>
      <c r="F8" s="130"/>
      <c r="G8" s="83">
        <v>5000</v>
      </c>
      <c r="H8" s="130"/>
      <c r="I8" s="72">
        <v>7500</v>
      </c>
      <c r="J8" s="4"/>
      <c r="K8" s="2"/>
      <c r="L8" s="7">
        <v>5000</v>
      </c>
      <c r="M8" s="2"/>
      <c r="N8" s="2"/>
      <c r="O8" s="7">
        <v>7500</v>
      </c>
    </row>
    <row r="9" spans="1:40" ht="25.5" customHeight="1" thickBot="1" x14ac:dyDescent="0.3">
      <c r="A9" s="45"/>
      <c r="B9" s="122" t="s">
        <v>62</v>
      </c>
      <c r="C9" s="131"/>
      <c r="D9" s="131"/>
      <c r="E9" s="123"/>
      <c r="F9" s="8" t="s">
        <v>3</v>
      </c>
      <c r="G9" s="8" t="s">
        <v>2</v>
      </c>
      <c r="H9" s="8" t="s">
        <v>1</v>
      </c>
      <c r="I9" s="82" t="s">
        <v>2</v>
      </c>
      <c r="L9" s="9" t="s">
        <v>4</v>
      </c>
      <c r="M9" s="9" t="s">
        <v>5</v>
      </c>
      <c r="O9" s="9" t="s">
        <v>4</v>
      </c>
      <c r="P9" s="9" t="s">
        <v>5</v>
      </c>
    </row>
    <row r="10" spans="1:40" s="10" customFormat="1" ht="16.5" x14ac:dyDescent="0.2">
      <c r="A10" s="48"/>
      <c r="B10" s="48"/>
      <c r="C10" s="40">
        <v>0</v>
      </c>
      <c r="D10" s="143" t="s">
        <v>26</v>
      </c>
      <c r="E10" s="144"/>
      <c r="F10" s="56">
        <f>+($C10*$B38)</f>
        <v>0</v>
      </c>
      <c r="G10" s="60" t="s">
        <v>4</v>
      </c>
      <c r="H10" s="56">
        <f>+($C10*$B38)</f>
        <v>0</v>
      </c>
      <c r="I10" s="142" t="s">
        <v>35</v>
      </c>
      <c r="K10" s="11" t="s">
        <v>6</v>
      </c>
      <c r="L10" s="12">
        <f>IF($B$7=$S$17,5000,10000)</f>
        <v>5000</v>
      </c>
      <c r="M10" s="13">
        <v>0</v>
      </c>
      <c r="O10" s="12">
        <f>IF($B$7=$S$17,7500,9100)</f>
        <v>7500</v>
      </c>
      <c r="P10" s="13">
        <v>0</v>
      </c>
    </row>
    <row r="11" spans="1:40" s="10" customFormat="1" ht="16.5" x14ac:dyDescent="0.2">
      <c r="A11" s="48"/>
      <c r="B11" s="48"/>
      <c r="C11" s="41">
        <v>0</v>
      </c>
      <c r="D11" s="97" t="s">
        <v>27</v>
      </c>
      <c r="E11" s="98"/>
      <c r="F11" s="56">
        <f t="shared" ref="F11:F19" si="0">+($C11*$B39)</f>
        <v>0</v>
      </c>
      <c r="G11" s="60" t="s">
        <v>4</v>
      </c>
      <c r="H11" s="56">
        <f t="shared" ref="H11:H19" si="1">+($C11*$B39)</f>
        <v>0</v>
      </c>
      <c r="I11" s="139" t="s">
        <v>4</v>
      </c>
      <c r="K11" s="14" t="s">
        <v>28</v>
      </c>
      <c r="L11" s="12">
        <f>IF($B$7=$S$17,5000,10000)</f>
        <v>5000</v>
      </c>
      <c r="M11" s="15">
        <v>0</v>
      </c>
      <c r="N11" s="16"/>
      <c r="O11" s="12">
        <f>IF($B$7=$S$17,7500,9100)</f>
        <v>7500</v>
      </c>
      <c r="P11" s="15">
        <v>0</v>
      </c>
    </row>
    <row r="12" spans="1:40" s="10" customFormat="1" ht="16.5" x14ac:dyDescent="0.2">
      <c r="A12" s="48"/>
      <c r="B12" s="48"/>
      <c r="C12" s="42">
        <v>0</v>
      </c>
      <c r="D12" s="99" t="s">
        <v>36</v>
      </c>
      <c r="E12" s="100"/>
      <c r="F12" s="56">
        <f t="shared" si="0"/>
        <v>0</v>
      </c>
      <c r="G12" s="61" t="s">
        <v>37</v>
      </c>
      <c r="H12" s="56">
        <f t="shared" si="1"/>
        <v>0</v>
      </c>
      <c r="I12" s="140" t="s">
        <v>37</v>
      </c>
      <c r="K12" s="11" t="s">
        <v>7</v>
      </c>
      <c r="L12" s="17">
        <v>0</v>
      </c>
      <c r="M12" s="18">
        <f>M10</f>
        <v>0</v>
      </c>
      <c r="O12" s="17">
        <v>0</v>
      </c>
      <c r="P12" s="18">
        <f>P10</f>
        <v>0</v>
      </c>
    </row>
    <row r="13" spans="1:40" s="10" customFormat="1" ht="16.5" x14ac:dyDescent="0.2">
      <c r="A13" s="48"/>
      <c r="B13" s="48"/>
      <c r="C13" s="42">
        <v>0</v>
      </c>
      <c r="D13" s="99" t="s">
        <v>41</v>
      </c>
      <c r="E13" s="100"/>
      <c r="F13" s="56">
        <f t="shared" si="0"/>
        <v>0</v>
      </c>
      <c r="G13" s="60" t="s">
        <v>4</v>
      </c>
      <c r="H13" s="56">
        <f t="shared" si="1"/>
        <v>0</v>
      </c>
      <c r="I13" s="139" t="s">
        <v>4</v>
      </c>
      <c r="K13" s="11"/>
      <c r="L13" s="17"/>
      <c r="M13" s="18"/>
      <c r="O13" s="17"/>
      <c r="P13" s="18"/>
    </row>
    <row r="14" spans="1:40" s="10" customFormat="1" ht="16.5" x14ac:dyDescent="0.2">
      <c r="A14" s="48"/>
      <c r="B14" s="48"/>
      <c r="C14" s="42">
        <v>0</v>
      </c>
      <c r="D14" s="97" t="s">
        <v>8</v>
      </c>
      <c r="E14" s="98"/>
      <c r="F14" s="56">
        <f t="shared" si="0"/>
        <v>0</v>
      </c>
      <c r="G14" s="60" t="s">
        <v>4</v>
      </c>
      <c r="H14" s="56">
        <f t="shared" si="1"/>
        <v>0</v>
      </c>
      <c r="I14" s="139" t="s">
        <v>4</v>
      </c>
      <c r="K14" s="11" t="s">
        <v>8</v>
      </c>
      <c r="L14" s="12">
        <f t="shared" ref="L14:L19" si="2">IF($B$7=$S$17,5000,10000)</f>
        <v>5000</v>
      </c>
      <c r="M14" s="18">
        <f>M10</f>
        <v>0</v>
      </c>
      <c r="N14" s="19">
        <f>IF(($C14+$C19)=0,0,(IF(($C14+$C19)&lt;2,500,L14)))</f>
        <v>0</v>
      </c>
      <c r="O14" s="12">
        <f t="shared" ref="O14:O19" si="3">IF($B$7=$S$17,7500,9100)</f>
        <v>7500</v>
      </c>
      <c r="P14" s="18">
        <f>P10</f>
        <v>0</v>
      </c>
      <c r="T14" s="109" t="s">
        <v>54</v>
      </c>
      <c r="U14" s="110"/>
      <c r="W14" s="109" t="s">
        <v>55</v>
      </c>
      <c r="X14" s="110"/>
    </row>
    <row r="15" spans="1:40" s="10" customFormat="1" ht="16.5" x14ac:dyDescent="0.2">
      <c r="A15" s="48"/>
      <c r="B15" s="48"/>
      <c r="C15" s="42">
        <v>0</v>
      </c>
      <c r="D15" s="97" t="s">
        <v>30</v>
      </c>
      <c r="E15" s="98"/>
      <c r="F15" s="56">
        <f t="shared" si="0"/>
        <v>0</v>
      </c>
      <c r="G15" s="60" t="s">
        <v>4</v>
      </c>
      <c r="H15" s="56">
        <f t="shared" si="1"/>
        <v>0</v>
      </c>
      <c r="I15" s="139" t="s">
        <v>4</v>
      </c>
      <c r="K15" s="20" t="s">
        <v>9</v>
      </c>
      <c r="L15" s="12">
        <f t="shared" si="2"/>
        <v>5000</v>
      </c>
      <c r="O15" s="12">
        <f t="shared" si="3"/>
        <v>7500</v>
      </c>
      <c r="S15" s="10" t="s">
        <v>50</v>
      </c>
      <c r="T15" s="21">
        <f>G8</f>
        <v>5000</v>
      </c>
      <c r="U15" s="21">
        <f>I8</f>
        <v>7500</v>
      </c>
      <c r="W15" s="21">
        <v>5000</v>
      </c>
      <c r="X15" s="21">
        <v>7500</v>
      </c>
    </row>
    <row r="16" spans="1:40" s="10" customFormat="1" ht="16.5" x14ac:dyDescent="0.2">
      <c r="A16" s="48"/>
      <c r="B16" s="48"/>
      <c r="C16" s="42">
        <v>0</v>
      </c>
      <c r="D16" s="97" t="s">
        <v>31</v>
      </c>
      <c r="E16" s="98"/>
      <c r="F16" s="56">
        <f t="shared" si="0"/>
        <v>0</v>
      </c>
      <c r="G16" s="60" t="s">
        <v>4</v>
      </c>
      <c r="H16" s="56">
        <f t="shared" si="1"/>
        <v>0</v>
      </c>
      <c r="I16" s="139" t="s">
        <v>4</v>
      </c>
      <c r="K16" s="20" t="s">
        <v>10</v>
      </c>
      <c r="L16" s="12">
        <f t="shared" si="2"/>
        <v>5000</v>
      </c>
      <c r="O16" s="12">
        <f t="shared" si="3"/>
        <v>7500</v>
      </c>
      <c r="T16" s="22"/>
      <c r="W16" s="22"/>
    </row>
    <row r="17" spans="1:56" s="10" customFormat="1" ht="16.5" x14ac:dyDescent="0.2">
      <c r="A17" s="48"/>
      <c r="B17" s="48"/>
      <c r="C17" s="42">
        <v>0</v>
      </c>
      <c r="D17" s="97" t="s">
        <v>32</v>
      </c>
      <c r="E17" s="98"/>
      <c r="F17" s="56">
        <f t="shared" si="0"/>
        <v>0</v>
      </c>
      <c r="G17" s="60" t="s">
        <v>4</v>
      </c>
      <c r="H17" s="56">
        <f t="shared" si="1"/>
        <v>0</v>
      </c>
      <c r="I17" s="139" t="s">
        <v>4</v>
      </c>
      <c r="K17" s="20" t="s">
        <v>11</v>
      </c>
      <c r="L17" s="12">
        <f t="shared" si="2"/>
        <v>5000</v>
      </c>
      <c r="O17" s="12">
        <f t="shared" si="3"/>
        <v>7500</v>
      </c>
      <c r="S17" s="23" t="s">
        <v>20</v>
      </c>
      <c r="T17" s="24">
        <v>211</v>
      </c>
      <c r="U17" s="25">
        <v>145</v>
      </c>
      <c r="W17" s="24">
        <v>173</v>
      </c>
      <c r="X17" s="24">
        <v>119</v>
      </c>
    </row>
    <row r="18" spans="1:56" s="10" customFormat="1" ht="16.5" x14ac:dyDescent="0.2">
      <c r="A18" s="48"/>
      <c r="B18" s="48"/>
      <c r="C18" s="42">
        <v>0</v>
      </c>
      <c r="D18" s="97" t="s">
        <v>34</v>
      </c>
      <c r="E18" s="98"/>
      <c r="F18" s="56">
        <f t="shared" si="0"/>
        <v>0</v>
      </c>
      <c r="G18" s="60" t="s">
        <v>4</v>
      </c>
      <c r="H18" s="56">
        <f t="shared" si="1"/>
        <v>0</v>
      </c>
      <c r="I18" s="139" t="s">
        <v>4</v>
      </c>
      <c r="K18" s="20" t="s">
        <v>34</v>
      </c>
      <c r="L18" s="12">
        <f t="shared" si="2"/>
        <v>5000</v>
      </c>
      <c r="O18" s="12">
        <f t="shared" si="3"/>
        <v>7500</v>
      </c>
      <c r="S18" s="23" t="s">
        <v>46</v>
      </c>
      <c r="T18" s="24">
        <v>541</v>
      </c>
      <c r="U18" s="25">
        <v>440</v>
      </c>
      <c r="W18" s="24">
        <v>443</v>
      </c>
      <c r="X18" s="24">
        <v>351</v>
      </c>
    </row>
    <row r="19" spans="1:56" s="10" customFormat="1" ht="16.5" x14ac:dyDescent="0.2">
      <c r="A19" s="48"/>
      <c r="B19" s="48"/>
      <c r="C19" s="42">
        <v>0</v>
      </c>
      <c r="D19" s="97" t="s">
        <v>45</v>
      </c>
      <c r="E19" s="98"/>
      <c r="F19" s="56">
        <f t="shared" si="0"/>
        <v>0</v>
      </c>
      <c r="G19" s="60" t="s">
        <v>4</v>
      </c>
      <c r="H19" s="56">
        <f t="shared" si="1"/>
        <v>0</v>
      </c>
      <c r="I19" s="139" t="s">
        <v>4</v>
      </c>
      <c r="K19" s="11" t="s">
        <v>12</v>
      </c>
      <c r="L19" s="12">
        <f t="shared" si="2"/>
        <v>5000</v>
      </c>
      <c r="M19" s="18">
        <f>M10</f>
        <v>0</v>
      </c>
      <c r="O19" s="12">
        <f t="shared" si="3"/>
        <v>7500</v>
      </c>
      <c r="P19" s="18">
        <f>P10</f>
        <v>0</v>
      </c>
      <c r="S19" s="10" t="s">
        <v>21</v>
      </c>
      <c r="T19" s="26">
        <v>462</v>
      </c>
      <c r="U19" s="26">
        <v>396</v>
      </c>
      <c r="W19" s="26">
        <v>379</v>
      </c>
      <c r="X19" s="26">
        <v>320</v>
      </c>
    </row>
    <row r="20" spans="1:56" s="10" customFormat="1" ht="15" customHeight="1" thickBot="1" x14ac:dyDescent="0.25">
      <c r="A20" s="48"/>
      <c r="B20" s="48"/>
      <c r="C20" s="27"/>
      <c r="D20" s="95" t="s">
        <v>13</v>
      </c>
      <c r="E20" s="96"/>
      <c r="F20" s="28">
        <f>SUM(F10:F19)</f>
        <v>0</v>
      </c>
      <c r="G20" s="29"/>
      <c r="H20" s="28">
        <f>SUM(H10:H19)</f>
        <v>0</v>
      </c>
      <c r="I20" s="141"/>
      <c r="S20" s="23" t="s">
        <v>14</v>
      </c>
      <c r="T20" s="24">
        <v>739</v>
      </c>
      <c r="U20" s="25">
        <v>647</v>
      </c>
      <c r="W20" s="24">
        <v>606</v>
      </c>
      <c r="X20" s="24">
        <v>526</v>
      </c>
    </row>
    <row r="21" spans="1:56" x14ac:dyDescent="0.25">
      <c r="A21" s="45"/>
      <c r="B21" s="45"/>
      <c r="C21" s="125"/>
      <c r="D21" s="125"/>
      <c r="E21" s="31"/>
      <c r="F21" s="30"/>
      <c r="G21" s="30"/>
      <c r="H21" s="70"/>
      <c r="I21" s="49"/>
      <c r="J21" s="30"/>
    </row>
    <row r="22" spans="1:56" x14ac:dyDescent="0.25">
      <c r="A22" s="45"/>
      <c r="B22" s="50" t="s">
        <v>48</v>
      </c>
      <c r="C22" s="125"/>
      <c r="D22" s="125"/>
      <c r="E22" s="30"/>
      <c r="F22" s="66">
        <f>+F20</f>
        <v>0</v>
      </c>
      <c r="G22" s="132"/>
      <c r="H22" s="66">
        <f>+H20</f>
        <v>0</v>
      </c>
      <c r="I22" s="49"/>
      <c r="J22" s="31"/>
      <c r="K22" s="2" t="s">
        <v>40</v>
      </c>
      <c r="L22" s="2">
        <v>5000</v>
      </c>
      <c r="M22" s="32">
        <f>IF($B7=$S17,2000,4000)</f>
        <v>2000</v>
      </c>
      <c r="N22" s="19">
        <f>IF(($C14+$C19)&lt;2,2000,M22)</f>
        <v>2000</v>
      </c>
      <c r="P22" s="32">
        <f>IF($B7=$S17,2600,5200)</f>
        <v>2600</v>
      </c>
      <c r="Q22" s="33">
        <f>IF(AND($C14+$C19&lt;2,C15+C16+C17+C18&lt;12.01),2600,P22)</f>
        <v>2600</v>
      </c>
      <c r="S22" s="10" t="s">
        <v>49</v>
      </c>
      <c r="T22" s="21">
        <v>5000</v>
      </c>
      <c r="U22" s="21">
        <v>7500</v>
      </c>
    </row>
    <row r="23" spans="1:56" x14ac:dyDescent="0.25">
      <c r="A23" s="45"/>
      <c r="B23" s="50" t="s">
        <v>38</v>
      </c>
      <c r="C23" s="125"/>
      <c r="D23" s="125"/>
      <c r="E23" s="30"/>
      <c r="F23" s="65">
        <f>+L10</f>
        <v>5000</v>
      </c>
      <c r="G23" s="132"/>
      <c r="H23" s="65">
        <f>+O10</f>
        <v>7500</v>
      </c>
      <c r="I23" s="49"/>
      <c r="J23" s="34"/>
      <c r="K23" s="2" t="s">
        <v>39</v>
      </c>
      <c r="M23" s="2">
        <f>IF($B7=$S17,3000,6000)</f>
        <v>3000</v>
      </c>
      <c r="N23" s="2">
        <f>IF(($C15+$C16+$C17+$C18)&lt;12.01,3000,M23)</f>
        <v>3000</v>
      </c>
      <c r="S23" s="10"/>
      <c r="T23" s="22"/>
      <c r="U23" s="10"/>
    </row>
    <row r="24" spans="1:56" x14ac:dyDescent="0.25">
      <c r="A24" s="45"/>
      <c r="B24" s="50"/>
      <c r="C24" s="125"/>
      <c r="D24" s="125"/>
      <c r="E24" s="30"/>
      <c r="F24" s="65"/>
      <c r="G24" s="132"/>
      <c r="H24" s="65"/>
      <c r="I24" s="49"/>
      <c r="J24" s="34"/>
      <c r="M24" s="32"/>
      <c r="N24" s="19"/>
      <c r="O24" s="19"/>
      <c r="P24" s="19"/>
      <c r="S24" s="23" t="s">
        <v>20</v>
      </c>
      <c r="T24" s="24">
        <v>500</v>
      </c>
      <c r="U24" s="25">
        <v>1000</v>
      </c>
    </row>
    <row r="25" spans="1:56" x14ac:dyDescent="0.25">
      <c r="A25" s="45"/>
      <c r="B25" s="50"/>
      <c r="C25" s="125"/>
      <c r="D25" s="125"/>
      <c r="E25" s="30"/>
      <c r="F25" s="68" t="s">
        <v>54</v>
      </c>
      <c r="G25" s="69" t="s">
        <v>55</v>
      </c>
      <c r="H25" s="68" t="s">
        <v>54</v>
      </c>
      <c r="I25" s="73" t="s">
        <v>55</v>
      </c>
      <c r="J25" s="34"/>
      <c r="M25" s="32"/>
      <c r="N25" s="19"/>
      <c r="O25" s="19"/>
      <c r="P25" s="19"/>
      <c r="S25" s="23" t="s">
        <v>46</v>
      </c>
      <c r="T25" s="24">
        <v>750</v>
      </c>
      <c r="U25" s="25">
        <v>1250</v>
      </c>
    </row>
    <row r="26" spans="1:56" x14ac:dyDescent="0.25">
      <c r="A26" s="45"/>
      <c r="B26" s="50" t="s">
        <v>61</v>
      </c>
      <c r="C26" s="125"/>
      <c r="D26" s="125"/>
      <c r="E26" s="125"/>
      <c r="F26" s="66">
        <f>IF(F22&lt;F23,F22,F23)</f>
        <v>0</v>
      </c>
      <c r="G26" s="66">
        <f>F26</f>
        <v>0</v>
      </c>
      <c r="H26" s="66">
        <f>IF(H22&lt;H23,H22,H23)</f>
        <v>0</v>
      </c>
      <c r="I26" s="74">
        <f>H26</f>
        <v>0</v>
      </c>
      <c r="J26" s="31"/>
      <c r="S26" s="10" t="s">
        <v>21</v>
      </c>
      <c r="T26" s="26">
        <v>750</v>
      </c>
      <c r="U26" s="26">
        <v>1250</v>
      </c>
    </row>
    <row r="27" spans="1:56" x14ac:dyDescent="0.25">
      <c r="A27" s="45"/>
      <c r="B27" s="50" t="s">
        <v>60</v>
      </c>
      <c r="C27" s="125"/>
      <c r="D27" s="125"/>
      <c r="E27" s="125"/>
      <c r="F27" s="66">
        <f>_xlfn.XLOOKUP($B$7,$S$17:$S$20,$T$17:$T$20)*12</f>
        <v>2532</v>
      </c>
      <c r="G27" s="66">
        <f>_xlfn.XLOOKUP($B$7,$S$17:$S$20,$W$17:$W$20)*12</f>
        <v>2076</v>
      </c>
      <c r="H27" s="66">
        <f>_xlfn.XLOOKUP($B$7,$S$17:$S$20,$U$17:$U$20)*12</f>
        <v>1740</v>
      </c>
      <c r="I27" s="74">
        <f>_xlfn.XLOOKUP($B$7,$S$17:$S$20,$X$17:$X$20)*12</f>
        <v>1428</v>
      </c>
      <c r="J27" s="31"/>
      <c r="S27" s="23" t="s">
        <v>14</v>
      </c>
      <c r="T27" s="24">
        <v>1000</v>
      </c>
      <c r="U27" s="25">
        <v>1500</v>
      </c>
    </row>
    <row r="28" spans="1:56" ht="14.25" thickBot="1" x14ac:dyDescent="0.3">
      <c r="A28" s="45"/>
      <c r="B28" s="58" t="s">
        <v>59</v>
      </c>
      <c r="C28" s="57"/>
      <c r="D28" s="57"/>
      <c r="E28" s="62"/>
      <c r="F28" s="64">
        <f>+F26+F27</f>
        <v>2532</v>
      </c>
      <c r="G28" s="64">
        <f>+G26+G27</f>
        <v>2076</v>
      </c>
      <c r="H28" s="64">
        <f>H26+H27</f>
        <v>1740</v>
      </c>
      <c r="I28" s="75">
        <f>I26+I27</f>
        <v>1428</v>
      </c>
      <c r="J28" s="71"/>
      <c r="BD28" s="35"/>
    </row>
    <row r="29" spans="1:56" ht="14.25" thickTop="1" x14ac:dyDescent="0.25">
      <c r="A29" s="45"/>
      <c r="B29" s="50" t="s">
        <v>52</v>
      </c>
      <c r="C29" s="125"/>
      <c r="D29" s="125"/>
      <c r="E29" s="126"/>
      <c r="F29" s="67">
        <f>IF($E7&gt;(_xlfn.XLOOKUP($B$7,$S$24:$S$27,$T$24:$T$27)),_xlfn.XLOOKUP($B$7,$S$24:$S$27,$T$24:$T$27),$E7)</f>
        <v>0</v>
      </c>
      <c r="G29" s="67">
        <f>IF($E7&gt;(_xlfn.XLOOKUP($B$7,$S$24:$S$27,$T$24:$T$27)),_xlfn.XLOOKUP($B$7,$S$24:$S$27,$T$24:$T$27),$E7)</f>
        <v>0</v>
      </c>
      <c r="H29" s="67">
        <f>IF($E7&gt;(_xlfn.XLOOKUP($B$7,$S$24:$S$27,$U$24:$U$27)),_xlfn.XLOOKUP($B$7,$S$24:$S$27,$U$24:$U$27),$E7)</f>
        <v>0</v>
      </c>
      <c r="I29" s="76">
        <f>IF($E7&gt;(_xlfn.XLOOKUP($B$7,$S$24:$S$27,$U$24:$U$27)),_xlfn.XLOOKUP($B$7,$S$24:$S$27,$U$24:$U$27),$E7)</f>
        <v>0</v>
      </c>
      <c r="J29" s="2"/>
    </row>
    <row r="30" spans="1:56" ht="14.25" thickBot="1" x14ac:dyDescent="0.3">
      <c r="A30" s="125"/>
      <c r="B30" s="77" t="s">
        <v>22</v>
      </c>
      <c r="C30" s="78"/>
      <c r="D30" s="78"/>
      <c r="E30" s="79"/>
      <c r="F30" s="80">
        <f>F28-F29</f>
        <v>2532</v>
      </c>
      <c r="G30" s="80">
        <f>G28-G29</f>
        <v>2076</v>
      </c>
      <c r="H30" s="80">
        <f>H28-H29</f>
        <v>1740</v>
      </c>
      <c r="I30" s="81">
        <f>I28-I29</f>
        <v>1428</v>
      </c>
      <c r="J30" s="2"/>
    </row>
    <row r="31" spans="1:56" ht="14.25" thickBot="1" x14ac:dyDescent="0.3">
      <c r="B31" s="45"/>
      <c r="C31" s="125"/>
      <c r="D31" s="125"/>
      <c r="E31" s="126"/>
      <c r="F31" s="126"/>
      <c r="G31" s="126"/>
      <c r="H31" s="126"/>
      <c r="I31" s="46"/>
      <c r="J31" s="2"/>
    </row>
    <row r="32" spans="1:56" x14ac:dyDescent="0.25">
      <c r="B32" s="84"/>
      <c r="C32" s="85"/>
      <c r="D32" s="85"/>
      <c r="E32" s="86"/>
      <c r="F32" s="86"/>
      <c r="G32" s="86"/>
      <c r="H32" s="86"/>
      <c r="I32" s="87"/>
      <c r="J32" s="2"/>
    </row>
    <row r="33" spans="2:10" x14ac:dyDescent="0.25">
      <c r="B33" s="45"/>
      <c r="C33" s="125"/>
      <c r="D33" s="125"/>
      <c r="E33" s="126"/>
      <c r="F33" s="126"/>
      <c r="G33" s="126"/>
      <c r="H33" s="126"/>
      <c r="I33" s="46"/>
      <c r="J33" s="2"/>
    </row>
    <row r="34" spans="2:10" x14ac:dyDescent="0.25">
      <c r="B34" s="45"/>
      <c r="C34" s="125"/>
      <c r="D34" s="125"/>
      <c r="E34" s="126"/>
      <c r="F34" s="126"/>
      <c r="G34" s="126"/>
      <c r="H34" s="126"/>
      <c r="I34" s="46"/>
      <c r="J34" s="2"/>
    </row>
    <row r="35" spans="2:10" x14ac:dyDescent="0.25">
      <c r="B35" s="45"/>
      <c r="C35" s="125"/>
      <c r="D35" s="133"/>
      <c r="E35" s="126"/>
      <c r="F35" s="126"/>
      <c r="G35" s="126"/>
      <c r="H35" s="126"/>
      <c r="I35" s="46"/>
    </row>
    <row r="36" spans="2:10" s="36" customFormat="1" x14ac:dyDescent="0.25">
      <c r="B36" s="51" t="s">
        <v>15</v>
      </c>
      <c r="C36" s="134"/>
      <c r="D36" s="135"/>
      <c r="E36" s="136"/>
      <c r="F36" s="136"/>
      <c r="G36" s="136"/>
      <c r="H36" s="136"/>
      <c r="I36" s="52"/>
      <c r="J36" s="37"/>
    </row>
    <row r="37" spans="2:10" s="36" customFormat="1" x14ac:dyDescent="0.25">
      <c r="B37" s="53" t="s">
        <v>16</v>
      </c>
      <c r="C37" s="134"/>
      <c r="D37" s="135"/>
      <c r="E37" s="136"/>
      <c r="F37" s="136"/>
      <c r="G37" s="136"/>
      <c r="H37" s="136"/>
      <c r="I37" s="52"/>
      <c r="J37" s="37"/>
    </row>
    <row r="38" spans="2:10" s="36" customFormat="1" x14ac:dyDescent="0.25">
      <c r="B38" s="93">
        <v>200</v>
      </c>
      <c r="C38" s="94"/>
      <c r="D38" s="135" t="s">
        <v>17</v>
      </c>
      <c r="E38" s="136"/>
      <c r="F38" s="136"/>
      <c r="G38" s="136"/>
      <c r="H38" s="136"/>
      <c r="I38" s="52"/>
      <c r="J38" s="37"/>
    </row>
    <row r="39" spans="2:10" s="36" customFormat="1" x14ac:dyDescent="0.25">
      <c r="B39" s="93">
        <v>242</v>
      </c>
      <c r="C39" s="94"/>
      <c r="D39" s="135" t="s">
        <v>29</v>
      </c>
      <c r="E39" s="136"/>
      <c r="F39" s="136"/>
      <c r="G39" s="136"/>
      <c r="H39" s="136"/>
      <c r="I39" s="52"/>
      <c r="J39" s="37"/>
    </row>
    <row r="40" spans="2:10" s="36" customFormat="1" x14ac:dyDescent="0.25">
      <c r="B40" s="93">
        <v>0</v>
      </c>
      <c r="C40" s="94"/>
      <c r="D40" s="135" t="s">
        <v>19</v>
      </c>
      <c r="E40" s="136"/>
      <c r="F40" s="136"/>
      <c r="G40" s="136"/>
      <c r="H40" s="136"/>
      <c r="I40" s="52"/>
      <c r="J40" s="37"/>
    </row>
    <row r="41" spans="2:10" s="36" customFormat="1" x14ac:dyDescent="0.25">
      <c r="B41" s="93">
        <v>15719</v>
      </c>
      <c r="C41" s="94"/>
      <c r="D41" s="135" t="s">
        <v>42</v>
      </c>
      <c r="E41" s="136"/>
      <c r="F41" s="136"/>
      <c r="G41" s="136"/>
      <c r="H41" s="136"/>
      <c r="I41" s="52"/>
      <c r="J41" s="37"/>
    </row>
    <row r="42" spans="2:10" s="36" customFormat="1" x14ac:dyDescent="0.25">
      <c r="B42" s="93">
        <v>24613</v>
      </c>
      <c r="C42" s="94"/>
      <c r="D42" s="135" t="s">
        <v>43</v>
      </c>
      <c r="E42" s="136"/>
      <c r="F42" s="136"/>
      <c r="G42" s="136"/>
      <c r="H42" s="136"/>
      <c r="I42" s="52"/>
      <c r="J42" s="37"/>
    </row>
    <row r="43" spans="2:10" s="36" customFormat="1" x14ac:dyDescent="0.25">
      <c r="B43" s="93">
        <v>22</v>
      </c>
      <c r="C43" s="94"/>
      <c r="D43" s="135" t="s">
        <v>25</v>
      </c>
      <c r="E43" s="136"/>
      <c r="F43" s="136"/>
      <c r="G43" s="136"/>
      <c r="H43" s="136"/>
      <c r="I43" s="52"/>
      <c r="J43" s="37"/>
    </row>
    <row r="44" spans="2:10" s="36" customFormat="1" x14ac:dyDescent="0.25">
      <c r="B44" s="93">
        <v>230</v>
      </c>
      <c r="C44" s="94"/>
      <c r="D44" s="135" t="s">
        <v>24</v>
      </c>
      <c r="E44" s="136"/>
      <c r="F44" s="136"/>
      <c r="G44" s="136"/>
      <c r="H44" s="136"/>
      <c r="I44" s="52"/>
      <c r="J44" s="37"/>
    </row>
    <row r="45" spans="2:10" s="36" customFormat="1" x14ac:dyDescent="0.25">
      <c r="B45" s="93">
        <v>275</v>
      </c>
      <c r="C45" s="94"/>
      <c r="D45" s="135" t="s">
        <v>23</v>
      </c>
      <c r="E45" s="136"/>
      <c r="F45" s="136"/>
      <c r="G45" s="136"/>
      <c r="H45" s="136"/>
      <c r="I45" s="52"/>
      <c r="J45" s="37"/>
    </row>
    <row r="46" spans="2:10" s="36" customFormat="1" x14ac:dyDescent="0.25">
      <c r="B46" s="93">
        <v>9655</v>
      </c>
      <c r="C46" s="94"/>
      <c r="D46" s="135" t="s">
        <v>33</v>
      </c>
      <c r="E46" s="136"/>
      <c r="F46" s="136"/>
      <c r="G46" s="136"/>
      <c r="H46" s="136"/>
      <c r="I46" s="52"/>
      <c r="J46" s="37"/>
    </row>
    <row r="47" spans="2:10" s="36" customFormat="1" x14ac:dyDescent="0.25">
      <c r="B47" s="93">
        <v>5044</v>
      </c>
      <c r="C47" s="94"/>
      <c r="D47" s="135" t="s">
        <v>44</v>
      </c>
      <c r="E47" s="136"/>
      <c r="F47" s="136"/>
      <c r="G47" s="136"/>
      <c r="H47" s="136"/>
      <c r="I47" s="52"/>
      <c r="J47" s="37"/>
    </row>
    <row r="48" spans="2:10" s="36" customFormat="1" x14ac:dyDescent="0.25">
      <c r="B48" s="54"/>
      <c r="C48" s="135"/>
      <c r="D48" s="135"/>
      <c r="E48" s="136"/>
      <c r="F48" s="136"/>
      <c r="G48" s="136"/>
      <c r="H48" s="136"/>
      <c r="I48" s="52"/>
      <c r="J48" s="37"/>
    </row>
    <row r="49" spans="2:10" s="36" customFormat="1" ht="59.25" customHeight="1" x14ac:dyDescent="0.25">
      <c r="B49" s="106" t="s">
        <v>56</v>
      </c>
      <c r="C49" s="107"/>
      <c r="D49" s="107"/>
      <c r="E49" s="107"/>
      <c r="F49" s="107"/>
      <c r="G49" s="107"/>
      <c r="H49" s="107"/>
      <c r="I49" s="108"/>
      <c r="J49" s="38"/>
    </row>
    <row r="50" spans="2:10" s="36" customFormat="1" ht="24.75" customHeight="1" x14ac:dyDescent="0.25">
      <c r="B50" s="104" t="s">
        <v>47</v>
      </c>
      <c r="C50" s="137"/>
      <c r="D50" s="137"/>
      <c r="E50" s="137"/>
      <c r="F50" s="137"/>
      <c r="G50" s="137"/>
      <c r="H50" s="137"/>
      <c r="I50" s="105"/>
    </row>
    <row r="51" spans="2:10" s="36" customFormat="1" x14ac:dyDescent="0.25">
      <c r="B51" s="53"/>
      <c r="C51" s="135"/>
      <c r="D51" s="134"/>
      <c r="E51" s="136"/>
      <c r="F51" s="136"/>
      <c r="G51" s="136"/>
      <c r="H51" s="136"/>
      <c r="I51" s="52"/>
      <c r="J51" s="37"/>
    </row>
    <row r="52" spans="2:10" s="36" customFormat="1" x14ac:dyDescent="0.25">
      <c r="B52" s="55"/>
      <c r="C52" s="134"/>
      <c r="D52" s="134"/>
      <c r="E52" s="136"/>
      <c r="F52" s="136"/>
      <c r="G52" s="136"/>
      <c r="H52" s="136"/>
      <c r="I52" s="52"/>
      <c r="J52" s="37"/>
    </row>
    <row r="53" spans="2:10" ht="25.5" customHeight="1" thickBot="1" x14ac:dyDescent="0.3">
      <c r="B53" s="101" t="s">
        <v>18</v>
      </c>
      <c r="C53" s="102"/>
      <c r="D53" s="102"/>
      <c r="E53" s="103"/>
      <c r="F53" s="103"/>
      <c r="G53" s="103"/>
      <c r="H53" s="103"/>
      <c r="I53" s="138"/>
      <c r="J53" s="39"/>
    </row>
  </sheetData>
  <protectedRanges>
    <protectedRange sqref="B7" name="Coverage Level"/>
    <protectedRange sqref="C10:C19" name="Use of Services"/>
  </protectedRanges>
  <mergeCells count="34">
    <mergeCell ref="B1:I1"/>
    <mergeCell ref="B4:I4"/>
    <mergeCell ref="B6:D6"/>
    <mergeCell ref="B7:D7"/>
    <mergeCell ref="B9:E9"/>
    <mergeCell ref="B42:C42"/>
    <mergeCell ref="B46:C46"/>
    <mergeCell ref="B43:C43"/>
    <mergeCell ref="T14:U14"/>
    <mergeCell ref="W14:X14"/>
    <mergeCell ref="D15:E15"/>
    <mergeCell ref="D14:E14"/>
    <mergeCell ref="B53:I53"/>
    <mergeCell ref="B50:I50"/>
    <mergeCell ref="B49:I49"/>
    <mergeCell ref="B44:C44"/>
    <mergeCell ref="B45:C45"/>
    <mergeCell ref="B47:C47"/>
    <mergeCell ref="AB6:AD6"/>
    <mergeCell ref="F6:I6"/>
    <mergeCell ref="F7:I7"/>
    <mergeCell ref="B41:C41"/>
    <mergeCell ref="B39:C39"/>
    <mergeCell ref="D20:E20"/>
    <mergeCell ref="B38:C38"/>
    <mergeCell ref="B40:C40"/>
    <mergeCell ref="D10:E10"/>
    <mergeCell ref="D11:E11"/>
    <mergeCell ref="D12:E12"/>
    <mergeCell ref="D13:E13"/>
    <mergeCell ref="D19:E19"/>
    <mergeCell ref="D18:E18"/>
    <mergeCell ref="D17:E17"/>
    <mergeCell ref="D16:E16"/>
  </mergeCells>
  <phoneticPr fontId="0" type="noConversion"/>
  <conditionalFormatting sqref="AB6:AD6 AN7 I8">
    <cfRule type="cellIs" dxfId="1" priority="2" stopIfTrue="1" operator="equal">
      <formula>#REF!</formula>
    </cfRule>
  </conditionalFormatting>
  <conditionalFormatting sqref="BD28">
    <cfRule type="cellIs" dxfId="0" priority="3" stopIfTrue="1" operator="lessThan">
      <formula>#REF!</formula>
    </cfRule>
  </conditionalFormatting>
  <dataValidations count="1">
    <dataValidation type="list" allowBlank="1" showInputMessage="1" showErrorMessage="1" sqref="B7:D7" xr:uid="{62A01983-86CE-40B5-B6A4-EE8B6F304330}">
      <formula1>$S$17:$S$20</formula1>
    </dataValidation>
  </dataValidations>
  <printOptions horizontalCentered="1"/>
  <pageMargins left="0.17" right="0.17" top="0.25" bottom="0.17" header="0.17" footer="0.25"/>
  <pageSetup scale="4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Thrasher Group</vt:lpstr>
      <vt:lpstr>'Thrasher Group'!Print_Area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Aylsworth, Cari</dc:creator>
  <cp:lastModifiedBy>Danielle Lorenz</cp:lastModifiedBy>
  <cp:lastPrinted>2024-11-05T18:01:46Z</cp:lastPrinted>
  <dcterms:created xsi:type="dcterms:W3CDTF">2006-10-21T16:53:19Z</dcterms:created>
  <dcterms:modified xsi:type="dcterms:W3CDTF">2025-11-11T20:56:42Z</dcterms:modified>
</cp:coreProperties>
</file>